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plorer\Desktop\"/>
    </mc:Choice>
  </mc:AlternateContent>
  <xr:revisionPtr revIDLastSave="0" documentId="13_ncr:1_{6B9AA0B7-5627-473F-B0AD-D16726AE7C90}" xr6:coauthVersionLast="45" xr6:coauthVersionMax="45" xr10:uidLastSave="{00000000-0000-0000-0000-000000000000}"/>
  <bookViews>
    <workbookView xWindow="372" yWindow="0" windowWidth="22668" windowHeight="11976" xr2:uid="{9BAEC138-1BF8-422C-9A90-DC56F6CDE479}"/>
  </bookViews>
  <sheets>
    <sheet name="Simulacion Yasi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3" l="1"/>
  <c r="I21" i="3"/>
  <c r="E6" i="3"/>
  <c r="B10" i="3"/>
  <c r="I20" i="3" s="1"/>
  <c r="E21" i="3" l="1"/>
  <c r="E22" i="3" s="1"/>
  <c r="I24" i="3"/>
  <c r="E9" i="3"/>
  <c r="E11" i="3" s="1"/>
  <c r="E14" i="3" s="1"/>
  <c r="E15" i="3" s="1"/>
  <c r="I6" i="3"/>
  <c r="I8" i="3" s="1"/>
  <c r="I10" i="3" s="1"/>
  <c r="E8" i="3"/>
  <c r="E10" i="3" s="1"/>
  <c r="E23" i="3" l="1"/>
  <c r="E24" i="3"/>
  <c r="I26" i="3"/>
  <c r="I28" i="3" s="1"/>
  <c r="I29" i="3" s="1"/>
  <c r="E16" i="3"/>
  <c r="E17" i="3" s="1"/>
  <c r="E26" i="3" l="1"/>
  <c r="E28" i="3" s="1"/>
  <c r="E29" i="3" s="1"/>
</calcChain>
</file>

<file path=xl/sharedStrings.xml><?xml version="1.0" encoding="utf-8"?>
<sst xmlns="http://schemas.openxmlformats.org/spreadsheetml/2006/main" count="51" uniqueCount="43">
  <si>
    <t>Total Alibaba</t>
  </si>
  <si>
    <t>Valor CIF</t>
  </si>
  <si>
    <t>Arancel</t>
  </si>
  <si>
    <t>IGV</t>
  </si>
  <si>
    <t>IPM</t>
  </si>
  <si>
    <t>Nacionalizacion</t>
  </si>
  <si>
    <t>Almacenaje</t>
  </si>
  <si>
    <t>Subtotal</t>
  </si>
  <si>
    <t>Costo total</t>
  </si>
  <si>
    <t>Nombre de Producto</t>
  </si>
  <si>
    <t>Precio Unitario ($)</t>
  </si>
  <si>
    <t>Cantidad</t>
  </si>
  <si>
    <t>Tipo de Cambio</t>
  </si>
  <si>
    <t>Factor</t>
  </si>
  <si>
    <t>Peso Unitario (Kg)</t>
  </si>
  <si>
    <t>Peso Total (Kg)</t>
  </si>
  <si>
    <t>Valor Total ($)</t>
  </si>
  <si>
    <t>Flete China-Peru</t>
  </si>
  <si>
    <t>Comisión Alibaba</t>
  </si>
  <si>
    <t>Seguro</t>
  </si>
  <si>
    <t>Total Impuestos</t>
  </si>
  <si>
    <t>Total Operativos</t>
  </si>
  <si>
    <t>Costo Unitario $</t>
  </si>
  <si>
    <t>Costo Unitario S/</t>
  </si>
  <si>
    <t>Flete China-Usa</t>
  </si>
  <si>
    <t>Flete Usa-Perú por Kg ($)</t>
  </si>
  <si>
    <t>Reempaque ($)</t>
  </si>
  <si>
    <t>Desaduanaje ($)</t>
  </si>
  <si>
    <t># Paquetes</t>
  </si>
  <si>
    <t># Reempaques</t>
  </si>
  <si>
    <t>Flete Usa - Perú</t>
  </si>
  <si>
    <t>Desaduanaje</t>
  </si>
  <si>
    <t>Reempaque</t>
  </si>
  <si>
    <t>DHL/FEDEX/UPS</t>
  </si>
  <si>
    <t>COURIER INDEPENTIENTE</t>
  </si>
  <si>
    <t>DIRETO A PERU</t>
  </si>
  <si>
    <t>ESCALA EN USA</t>
  </si>
  <si>
    <t>Solo modificar datos en color rojo</t>
  </si>
  <si>
    <t>Días de tránsito</t>
  </si>
  <si>
    <t>Consolas</t>
  </si>
  <si>
    <t>CÁLCULO RÁPIDO DE IMPORTACIÓN</t>
  </si>
  <si>
    <t>www.agurtop.com</t>
  </si>
  <si>
    <t>Consultas y actualizaciones: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</si>
</sst>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6" fillId="2" borderId="0" xfId="0" applyFont="1" applyFill="1"/>
    <xf numFmtId="0" fontId="2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2" fontId="0" fillId="2" borderId="0" xfId="0" applyNumberFormat="1" applyFill="1" applyBorder="1"/>
    <xf numFmtId="10" fontId="0" fillId="2" borderId="5" xfId="1" applyNumberFormat="1" applyFont="1" applyFill="1" applyBorder="1"/>
    <xf numFmtId="10" fontId="0" fillId="2" borderId="5" xfId="0" applyNumberFormat="1" applyFill="1" applyBorder="1"/>
    <xf numFmtId="0" fontId="3" fillId="2" borderId="4" xfId="0" applyFont="1" applyFill="1" applyBorder="1"/>
    <xf numFmtId="2" fontId="3" fillId="2" borderId="0" xfId="0" applyNumberFormat="1" applyFont="1" applyFill="1" applyBorder="1"/>
    <xf numFmtId="9" fontId="0" fillId="2" borderId="5" xfId="0" applyNumberFormat="1" applyFill="1" applyBorder="1"/>
    <xf numFmtId="2" fontId="5" fillId="2" borderId="0" xfId="0" applyNumberFormat="1" applyFont="1" applyFill="1" applyBorder="1"/>
    <xf numFmtId="0" fontId="0" fillId="2" borderId="6" xfId="0" applyFill="1" applyBorder="1"/>
    <xf numFmtId="2" fontId="5" fillId="2" borderId="7" xfId="0" applyNumberFormat="1" applyFont="1" applyFill="1" applyBorder="1"/>
    <xf numFmtId="0" fontId="0" fillId="2" borderId="8" xfId="0" applyFill="1" applyBorder="1"/>
    <xf numFmtId="0" fontId="3" fillId="2" borderId="1" xfId="0" applyFont="1" applyFill="1" applyBorder="1"/>
    <xf numFmtId="0" fontId="7" fillId="2" borderId="0" xfId="2" applyFill="1"/>
    <xf numFmtId="0" fontId="0" fillId="2" borderId="0" xfId="0" applyFill="1" applyAlignment="1">
      <alignment horizontal="right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Border="1" applyProtection="1">
      <protection locked="0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urto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FF166-F7FE-4C19-B678-BDB1BC1873DF}">
  <dimension ref="A1:U190"/>
  <sheetViews>
    <sheetView tabSelected="1" zoomScale="80" zoomScaleNormal="80" workbookViewId="0">
      <selection activeCell="B6" sqref="B6"/>
    </sheetView>
  </sheetViews>
  <sheetFormatPr baseColWidth="10" defaultRowHeight="14.4" x14ac:dyDescent="0.3"/>
  <cols>
    <col min="1" max="1" width="21.33203125" customWidth="1"/>
    <col min="3" max="3" width="5.21875" customWidth="1"/>
    <col min="4" max="4" width="15.77734375" customWidth="1"/>
    <col min="7" max="7" width="7.6640625" customWidth="1"/>
    <col min="8" max="8" width="17.21875" customWidth="1"/>
  </cols>
  <sheetData>
    <row r="1" spans="1:21" ht="15.6" x14ac:dyDescent="0.3">
      <c r="A1" s="1"/>
      <c r="B1" s="1"/>
      <c r="C1" s="2" t="s">
        <v>40</v>
      </c>
      <c r="D1" s="2"/>
      <c r="E1" s="2"/>
      <c r="F1" s="1"/>
      <c r="G1" s="3" t="s">
        <v>37</v>
      </c>
      <c r="H1" s="1"/>
      <c r="I1" s="1"/>
      <c r="J1" s="1"/>
      <c r="K1" s="1"/>
      <c r="L1" s="1"/>
      <c r="M1" s="1"/>
      <c r="N1" s="21" t="s">
        <v>42</v>
      </c>
      <c r="O1" s="20" t="s">
        <v>41</v>
      </c>
      <c r="P1" s="1"/>
      <c r="Q1" s="1"/>
      <c r="R1" s="1"/>
      <c r="S1" s="1"/>
      <c r="T1" s="1"/>
      <c r="U1" s="1"/>
    </row>
    <row r="2" spans="1:2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thickBot="1" x14ac:dyDescent="0.35">
      <c r="A3" s="1" t="s">
        <v>9</v>
      </c>
      <c r="B3" s="22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3">
      <c r="A4" s="1" t="s">
        <v>10</v>
      </c>
      <c r="B4" s="23">
        <v>11.2</v>
      </c>
      <c r="C4" s="1"/>
      <c r="D4" s="19" t="s">
        <v>35</v>
      </c>
      <c r="E4" s="4"/>
      <c r="F4" s="5"/>
      <c r="G4" s="1"/>
      <c r="H4" s="19" t="s">
        <v>36</v>
      </c>
      <c r="I4" s="4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3">
      <c r="A5" s="1" t="s">
        <v>11</v>
      </c>
      <c r="B5" s="23">
        <v>100</v>
      </c>
      <c r="C5" s="1"/>
      <c r="D5" s="6"/>
      <c r="E5" s="7"/>
      <c r="F5" s="8"/>
      <c r="G5" s="1"/>
      <c r="H5" s="6"/>
      <c r="I5" s="7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3">
      <c r="A6" s="1" t="s">
        <v>12</v>
      </c>
      <c r="B6" s="23">
        <v>3.55</v>
      </c>
      <c r="C6" s="1"/>
      <c r="D6" s="6" t="s">
        <v>16</v>
      </c>
      <c r="E6" s="7">
        <f>B5*B4</f>
        <v>1120</v>
      </c>
      <c r="F6" s="8"/>
      <c r="G6" s="1"/>
      <c r="H6" s="6" t="s">
        <v>16</v>
      </c>
      <c r="I6" s="7">
        <f>E6</f>
        <v>1120</v>
      </c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3">
      <c r="A7" s="1"/>
      <c r="B7" s="1"/>
      <c r="C7" s="1"/>
      <c r="D7" s="6" t="s">
        <v>17</v>
      </c>
      <c r="E7" s="24">
        <v>531</v>
      </c>
      <c r="F7" s="8"/>
      <c r="G7" s="1"/>
      <c r="H7" s="6" t="s">
        <v>24</v>
      </c>
      <c r="I7" s="24">
        <v>300</v>
      </c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3">
      <c r="A8" s="1"/>
      <c r="B8" s="1"/>
      <c r="C8" s="1"/>
      <c r="D8" s="6" t="s">
        <v>18</v>
      </c>
      <c r="E8" s="9">
        <f>(E6+E7)*(F8)</f>
        <v>48.704499999999996</v>
      </c>
      <c r="F8" s="10">
        <v>2.9499999999999998E-2</v>
      </c>
      <c r="G8" s="1"/>
      <c r="H8" s="6" t="s">
        <v>18</v>
      </c>
      <c r="I8" s="9">
        <f>(I6+I7)*(J8)</f>
        <v>41.89</v>
      </c>
      <c r="J8" s="10">
        <v>2.9499999999999998E-2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3">
      <c r="A9" s="1" t="s">
        <v>14</v>
      </c>
      <c r="B9" s="23">
        <v>0.32</v>
      </c>
      <c r="C9" s="1"/>
      <c r="D9" s="6" t="s">
        <v>19</v>
      </c>
      <c r="E9" s="9">
        <f>(E6+E7)*F9</f>
        <v>12.3825</v>
      </c>
      <c r="F9" s="11">
        <v>7.4999999999999997E-3</v>
      </c>
      <c r="G9" s="1"/>
      <c r="H9" s="6"/>
      <c r="I9" s="9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3">
      <c r="A10" s="1" t="s">
        <v>15</v>
      </c>
      <c r="B10" s="1">
        <f>B5*B9</f>
        <v>32</v>
      </c>
      <c r="C10" s="1"/>
      <c r="D10" s="6" t="s">
        <v>0</v>
      </c>
      <c r="E10" s="9">
        <f>(E6+E7+E8)</f>
        <v>1699.7045000000001</v>
      </c>
      <c r="F10" s="8"/>
      <c r="G10" s="1"/>
      <c r="H10" s="12" t="s">
        <v>0</v>
      </c>
      <c r="I10" s="13">
        <f>(I6+I7+I8)</f>
        <v>1461.89</v>
      </c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3">
      <c r="A11" s="1" t="s">
        <v>38</v>
      </c>
      <c r="B11" s="23">
        <v>10</v>
      </c>
      <c r="C11" s="1"/>
      <c r="D11" s="12" t="s">
        <v>1</v>
      </c>
      <c r="E11" s="13">
        <f>(E6+E7+E9)</f>
        <v>1663.3824999999999</v>
      </c>
      <c r="F11" s="8"/>
      <c r="G11" s="1"/>
      <c r="H11" s="12"/>
      <c r="I11" s="13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3">
      <c r="A12" s="1" t="s">
        <v>13</v>
      </c>
      <c r="B12" s="23">
        <v>0.31</v>
      </c>
      <c r="C12" s="1"/>
      <c r="D12" s="6"/>
      <c r="E12" s="7"/>
      <c r="F12" s="8"/>
      <c r="G12" s="1"/>
      <c r="H12" s="6"/>
      <c r="I12" s="7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3">
      <c r="A13" s="1"/>
      <c r="B13" s="1"/>
      <c r="C13" s="1"/>
      <c r="D13" s="6"/>
      <c r="E13" s="7"/>
      <c r="F13" s="8"/>
      <c r="G13" s="1"/>
      <c r="H13" s="6"/>
      <c r="I13" s="7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3">
      <c r="A14" s="1"/>
      <c r="B14" s="1"/>
      <c r="C14" s="1"/>
      <c r="D14" s="6" t="s">
        <v>2</v>
      </c>
      <c r="E14" s="9">
        <f>IF(E6&gt;200,E11*F14,0)</f>
        <v>66.535299999999992</v>
      </c>
      <c r="F14" s="14">
        <v>0.04</v>
      </c>
      <c r="G14" s="1"/>
      <c r="H14" s="6"/>
      <c r="I14" s="9"/>
      <c r="J14" s="1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3">
      <c r="A15" s="1" t="s">
        <v>25</v>
      </c>
      <c r="B15" s="23">
        <v>9</v>
      </c>
      <c r="C15" s="1"/>
      <c r="D15" s="6" t="s">
        <v>3</v>
      </c>
      <c r="E15" s="9">
        <f>IF(E6&gt;200,(E11+E14)*F15,0)</f>
        <v>276.78684800000002</v>
      </c>
      <c r="F15" s="14">
        <v>0.16</v>
      </c>
      <c r="G15" s="1"/>
      <c r="H15" s="6"/>
      <c r="I15" s="9"/>
      <c r="J15" s="1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3">
      <c r="A16" s="1" t="s">
        <v>27</v>
      </c>
      <c r="B16" s="23">
        <v>5</v>
      </c>
      <c r="C16" s="1"/>
      <c r="D16" s="6" t="s">
        <v>4</v>
      </c>
      <c r="E16" s="9">
        <f>IF(E6&gt;200,(E11+E14)*F16,0)</f>
        <v>34.598356000000003</v>
      </c>
      <c r="F16" s="14">
        <v>0.02</v>
      </c>
      <c r="G16" s="1"/>
      <c r="H16" s="6"/>
      <c r="I16" s="9"/>
      <c r="J16" s="1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3">
      <c r="A17" s="1" t="s">
        <v>26</v>
      </c>
      <c r="B17" s="23">
        <v>4</v>
      </c>
      <c r="C17" s="1"/>
      <c r="D17" s="12" t="s">
        <v>20</v>
      </c>
      <c r="E17" s="13">
        <f>(E14+E15+E16)</f>
        <v>377.92050400000005</v>
      </c>
      <c r="F17" s="8"/>
      <c r="G17" s="1"/>
      <c r="H17" s="12"/>
      <c r="I17" s="13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3">
      <c r="A18" s="1"/>
      <c r="B18" s="1"/>
      <c r="C18" s="1"/>
      <c r="D18" s="6"/>
      <c r="E18" s="7"/>
      <c r="F18" s="8"/>
      <c r="G18" s="1"/>
      <c r="H18" s="6"/>
      <c r="I18" s="7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3">
      <c r="A19" s="1" t="s">
        <v>28</v>
      </c>
      <c r="B19" s="23">
        <v>10</v>
      </c>
      <c r="C19" s="1"/>
      <c r="D19" s="12" t="s">
        <v>33</v>
      </c>
      <c r="E19" s="7"/>
      <c r="F19" s="8"/>
      <c r="G19" s="1"/>
      <c r="H19" s="12" t="s">
        <v>34</v>
      </c>
      <c r="I19" s="7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3">
      <c r="A20" s="1" t="s">
        <v>29</v>
      </c>
      <c r="B20" s="23">
        <v>10</v>
      </c>
      <c r="C20" s="1"/>
      <c r="D20" s="6" t="s">
        <v>5</v>
      </c>
      <c r="E20" s="24">
        <v>75</v>
      </c>
      <c r="F20" s="8"/>
      <c r="G20" s="1"/>
      <c r="H20" s="6" t="s">
        <v>30</v>
      </c>
      <c r="I20" s="7">
        <f>B15*B10</f>
        <v>288</v>
      </c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3">
      <c r="A21" s="1"/>
      <c r="B21" s="1"/>
      <c r="C21" s="1"/>
      <c r="D21" s="6" t="s">
        <v>6</v>
      </c>
      <c r="E21" s="7">
        <f>IF(E6&gt;200,B10*B11*B12,0)</f>
        <v>99.2</v>
      </c>
      <c r="F21" s="8"/>
      <c r="G21" s="1"/>
      <c r="H21" s="6" t="s">
        <v>31</v>
      </c>
      <c r="I21" s="7">
        <f>B19*B16</f>
        <v>50</v>
      </c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3">
      <c r="A22" s="1"/>
      <c r="B22" s="1"/>
      <c r="C22" s="1"/>
      <c r="D22" s="6" t="s">
        <v>7</v>
      </c>
      <c r="E22" s="7">
        <f>IF(E6&gt;200,E20+E21,0)</f>
        <v>174.2</v>
      </c>
      <c r="F22" s="8"/>
      <c r="G22" s="1"/>
      <c r="H22" s="6" t="s">
        <v>32</v>
      </c>
      <c r="I22" s="7">
        <f>B20*B17</f>
        <v>40</v>
      </c>
      <c r="J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3">
      <c r="A23" s="1"/>
      <c r="B23" s="1"/>
      <c r="C23" s="1"/>
      <c r="D23" s="6" t="s">
        <v>3</v>
      </c>
      <c r="E23" s="9">
        <f>IF(E6&gt;200,E22*F23,0)</f>
        <v>31.355999999999998</v>
      </c>
      <c r="F23" s="14">
        <v>0.18</v>
      </c>
      <c r="G23" s="1"/>
      <c r="H23" s="6"/>
      <c r="I23" s="9"/>
      <c r="J23" s="1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3">
      <c r="A24" s="1"/>
      <c r="B24" s="1"/>
      <c r="C24" s="1"/>
      <c r="D24" s="12" t="s">
        <v>21</v>
      </c>
      <c r="E24" s="13">
        <f>E22+E23</f>
        <v>205.55599999999998</v>
      </c>
      <c r="F24" s="8"/>
      <c r="G24" s="1"/>
      <c r="H24" s="12" t="s">
        <v>21</v>
      </c>
      <c r="I24" s="13">
        <f>I20+I21+I22</f>
        <v>378</v>
      </c>
      <c r="J24" s="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3">
      <c r="A25" s="1"/>
      <c r="B25" s="1"/>
      <c r="C25" s="1"/>
      <c r="D25" s="6"/>
      <c r="E25" s="7"/>
      <c r="F25" s="8"/>
      <c r="G25" s="1"/>
      <c r="H25" s="6"/>
      <c r="I25" s="7"/>
      <c r="J25" s="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3">
      <c r="A26" s="1"/>
      <c r="B26" s="1"/>
      <c r="C26" s="1"/>
      <c r="D26" s="12" t="s">
        <v>8</v>
      </c>
      <c r="E26" s="13">
        <f>E10+E17+E24</f>
        <v>2283.181004</v>
      </c>
      <c r="F26" s="8"/>
      <c r="G26" s="1"/>
      <c r="H26" s="12" t="s">
        <v>8</v>
      </c>
      <c r="I26" s="13">
        <f>I10+I24</f>
        <v>1839.89</v>
      </c>
      <c r="J26" s="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3">
      <c r="A27" s="1"/>
      <c r="B27" s="1"/>
      <c r="C27" s="1"/>
      <c r="D27" s="6"/>
      <c r="E27" s="7"/>
      <c r="F27" s="8"/>
      <c r="G27" s="1"/>
      <c r="H27" s="6"/>
      <c r="I27" s="7"/>
      <c r="J27" s="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3">
      <c r="A28" s="1"/>
      <c r="B28" s="1"/>
      <c r="C28" s="1"/>
      <c r="D28" s="6" t="s">
        <v>22</v>
      </c>
      <c r="E28" s="15">
        <f>E26/B5</f>
        <v>22.831810040000001</v>
      </c>
      <c r="F28" s="8"/>
      <c r="G28" s="1"/>
      <c r="H28" s="6" t="s">
        <v>22</v>
      </c>
      <c r="I28" s="15">
        <f>I26/B5</f>
        <v>18.398900000000001</v>
      </c>
      <c r="J28" s="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thickBot="1" x14ac:dyDescent="0.35">
      <c r="A29" s="1"/>
      <c r="B29" s="1"/>
      <c r="C29" s="1"/>
      <c r="D29" s="16" t="s">
        <v>23</v>
      </c>
      <c r="E29" s="17">
        <f>E28*B6</f>
        <v>81.052925641999991</v>
      </c>
      <c r="F29" s="18"/>
      <c r="G29" s="1"/>
      <c r="H29" s="16" t="s">
        <v>23</v>
      </c>
      <c r="I29" s="17">
        <f>I28*B6</f>
        <v>65.316095000000004</v>
      </c>
      <c r="J29" s="1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3">
      <c r="O190" s="1"/>
      <c r="P190" s="1"/>
      <c r="Q190" s="1"/>
      <c r="R190" s="1"/>
      <c r="S190" s="1"/>
      <c r="T190" s="1"/>
      <c r="U190" s="1"/>
    </row>
  </sheetData>
  <sheetProtection algorithmName="SHA-512" hashValue="cr6jMbZ0kn5xxlgT5fn9MaZzMyyiFhxka+JC2uCxReYbg50lr4/9fAQRNTBnOMGPRigZx+EP+x4Mr0+UIRztHQ==" saltValue="6UmC7cazyk2QbveIjGsbRA==" spinCount="100000" sheet="1" objects="1" scenarios="1"/>
  <hyperlinks>
    <hyperlink ref="O1" r:id="rId1" xr:uid="{8AC9A13C-F9EB-48B2-8E35-8BB5139011D2}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Simulacion Yasir</vt:lpstr>
    </vt:vector>
  </TitlesOfParts>
  <Company>www.agurtop.com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Importación 2.0</dc:title>
  <dc:subject>Simulación de Precios</dc:subject>
  <dc:creator>Luis Agurto</dc:creator>
  <cp:keywords>Importación Aérea</cp:keywords>
  <cp:lastModifiedBy>-32768</cp:lastModifiedBy>
  <dcterms:created xsi:type="dcterms:W3CDTF">2020-09-21T04:14:37Z</dcterms:created>
  <dcterms:modified xsi:type="dcterms:W3CDTF">2020-09-24T23:34:00Z</dcterms:modified>
  <cp:category>Importaciones</cp:category>
</cp:coreProperties>
</file>